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924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14" authorId="0">
      <text>
        <r>
          <rPr>
            <b/>
            <sz val="8"/>
            <rFont val="Tahoma"/>
            <family val="2"/>
          </rPr>
          <t>нефтепродуктов</t>
        </r>
      </text>
    </comment>
    <comment ref="G21" authorId="0">
      <text>
        <r>
          <rPr>
            <b/>
            <sz val="8"/>
            <rFont val="Tahoma"/>
            <family val="2"/>
          </rPr>
          <t>умножаем цену барреля нефти на коэффициент 7.3 и получаем примерную цену тонны нефти.</t>
        </r>
      </text>
    </comment>
    <comment ref="H22" authorId="0">
      <text>
        <r>
          <rPr>
            <b/>
            <sz val="8"/>
            <rFont val="Tahoma"/>
            <family val="2"/>
          </rPr>
          <t>как видим, экспортная цена тонны нефти приблизительно равна (а то и ниже) экспортной цены тонны сырой нефти, что вообще-то довольно странно.</t>
        </r>
      </text>
    </comment>
    <comment ref="G10" authorId="0">
      <text>
        <r>
          <rPr>
            <b/>
            <sz val="8"/>
            <rFont val="Tahoma"/>
            <family val="2"/>
          </rPr>
          <t>умножаем цену барреля нефти на коэффициент 7.3 и получаем примерную цену тонны нефти.</t>
        </r>
      </text>
    </comment>
    <comment ref="G11" authorId="0">
      <text>
        <r>
          <rPr>
            <b/>
            <sz val="8"/>
            <rFont val="Tahoma"/>
            <family val="2"/>
          </rPr>
          <t>не может тонна нефтепродуктов иметь себестоимость меньше чем у тонны сырой нефти, правда?
Насколько она дороже мне не известно, но тот факт, что экспортная цена тонны нефтепродуктов получается дешевле цем экспортная цена тонны сырой нефти - это вообще странно.</t>
        </r>
      </text>
    </comment>
    <comment ref="F10" authorId="0">
      <text>
        <r>
          <rPr>
            <b/>
            <sz val="8"/>
            <rFont val="Tahoma"/>
            <family val="2"/>
          </rPr>
          <t>Вообще себестоимость российской нефти оценивают в $3 за баррель, но приплюсуем сюда ещё затраты на транспортировку (до $6). Так или иначе, конечная себестоимость получится в пределах $10 за баррель (без учета налогов, разумеется). Возьмем условную себестоимость по максимуму.</t>
        </r>
      </text>
    </comment>
    <comment ref="L19" authorId="0">
      <text>
        <r>
          <rPr>
            <b/>
            <sz val="8"/>
            <rFont val="Tahoma"/>
            <family val="2"/>
          </rPr>
          <t>Прибыль по нефтепродуктам тут получается околонулевая, что говорит, вероятно, об огромных объёмах махинаций в этой области. Либо реальная себестоимость нефтепродуктов гораздо ниже предполагаемой.</t>
        </r>
      </text>
    </comment>
    <comment ref="N22" authorId="0">
      <text>
        <r>
          <rPr>
            <b/>
            <sz val="8"/>
            <rFont val="Tahoma"/>
            <family val="2"/>
          </rPr>
          <t>сверхдоходы за годы до 2000 без учета сверхдоходов с нефтепродуктов</t>
        </r>
      </text>
    </comment>
  </commentList>
</comments>
</file>

<file path=xl/sharedStrings.xml><?xml version="1.0" encoding="utf-8"?>
<sst xmlns="http://schemas.openxmlformats.org/spreadsheetml/2006/main" count="47" uniqueCount="28">
  <si>
    <t>Экспорт</t>
  </si>
  <si>
    <t>барреля</t>
  </si>
  <si>
    <t>нефти</t>
  </si>
  <si>
    <t>тонны</t>
  </si>
  <si>
    <t>выручка за</t>
  </si>
  <si>
    <t>экспорт нефти</t>
  </si>
  <si>
    <t>цена в $</t>
  </si>
  <si>
    <t>НП</t>
  </si>
  <si>
    <t>млн.т</t>
  </si>
  <si>
    <t>Добыча</t>
  </si>
  <si>
    <t>млн. $</t>
  </si>
  <si>
    <t>экспорт НП</t>
  </si>
  <si>
    <t>тонны НП</t>
  </si>
  <si>
    <t>(средняя)</t>
  </si>
  <si>
    <t>Условная себестоимость нефти (максимум):</t>
  </si>
  <si>
    <t>Условная себестоимость тонны нефтепродуктов:</t>
  </si>
  <si>
    <t>по НП</t>
  </si>
  <si>
    <t>объёмы</t>
  </si>
  <si>
    <t>экспорта</t>
  </si>
  <si>
    <t>млрд.$</t>
  </si>
  <si>
    <t>импорта</t>
  </si>
  <si>
    <t>внеш.торг.</t>
  </si>
  <si>
    <t>сальдо</t>
  </si>
  <si>
    <t>нефть+НП</t>
  </si>
  <si>
    <t>по сыр.нефти</t>
  </si>
  <si>
    <t>сверхдох.</t>
  </si>
  <si>
    <t>по добыче</t>
  </si>
  <si>
    <t>нефти,млрд.$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</si>
</sst>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0"/>
      <color indexed="56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10"/>
      <color rgb="FF001F4B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33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3" fillId="0" borderId="0" xfId="42" applyAlignment="1" applyProtection="1">
      <alignment horizontal="right"/>
      <protection/>
    </xf>
    <xf numFmtId="0" fontId="47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47" fillId="0" borderId="0" xfId="0" applyNumberFormat="1" applyFont="1" applyAlignment="1">
      <alignment horizontal="center"/>
    </xf>
    <xf numFmtId="2" fontId="4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42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26" fillId="0" borderId="0" xfId="42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Нефтяные сверхдоходы (красн.лин.) и внешнеторговое сальдо РФ (млрд.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$)</a:t>
            </a:r>
          </a:p>
        </c:rich>
      </c:tx>
      <c:layout>
        <c:manualLayout>
          <c:xMode val="factor"/>
          <c:yMode val="factor"/>
          <c:x val="-0.013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1395"/>
          <c:w val="0.9645"/>
          <c:h val="0.8465"/>
        </c:manualLayout>
      </c:layout>
      <c:lineChart>
        <c:grouping val="standard"/>
        <c:varyColors val="0"/>
        <c:ser>
          <c:idx val="0"/>
          <c:order val="0"/>
          <c:tx>
            <c:v>внешнеторговое сальдо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Лист1!$B$16:$B$33</c:f>
              <c:numCache/>
            </c:numRef>
          </c:cat>
          <c:val>
            <c:numRef>
              <c:f>Лист1!$T$16:$T$33</c:f>
              <c:numCache/>
            </c:numRef>
          </c:val>
          <c:smooth val="0"/>
        </c:ser>
        <c:ser>
          <c:idx val="1"/>
          <c:order val="1"/>
          <c:tx>
            <c:v>сверхдоходы нефть+НП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Лист1!$B$16:$B$33</c:f>
              <c:numCache/>
            </c:numRef>
          </c:cat>
          <c:val>
            <c:numRef>
              <c:f>Лист1!$N$16:$N$33</c:f>
              <c:numCache/>
            </c:numRef>
          </c:val>
          <c:smooth val="0"/>
        </c:ser>
        <c:marker val="1"/>
        <c:axId val="11331574"/>
        <c:axId val="34875303"/>
      </c:lineChart>
      <c:catAx>
        <c:axId val="1133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75303"/>
        <c:crosses val="autoZero"/>
        <c:auto val="1"/>
        <c:lblOffset val="100"/>
        <c:tickLblSkip val="1"/>
        <c:noMultiLvlLbl val="0"/>
      </c:catAx>
      <c:valAx>
        <c:axId val="34875303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cross"/>
        <c:tickLblPos val="high"/>
        <c:spPr>
          <a:ln w="3175">
            <a:noFill/>
          </a:ln>
        </c:spPr>
        <c:crossAx val="11331574"/>
        <c:crossesAt val="1"/>
        <c:crossBetween val="between"/>
        <c:dispUnits/>
        <c:majorUnit val="2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76200</xdr:rowOff>
    </xdr:from>
    <xdr:to>
      <xdr:col>13</xdr:col>
      <xdr:colOff>552450</xdr:colOff>
      <xdr:row>11</xdr:row>
      <xdr:rowOff>76200</xdr:rowOff>
    </xdr:to>
    <xdr:graphicFrame>
      <xdr:nvGraphicFramePr>
        <xdr:cNvPr id="1" name="Диаграмма 3"/>
        <xdr:cNvGraphicFramePr/>
      </xdr:nvGraphicFramePr>
      <xdr:xfrm>
        <a:off x="4105275" y="76200"/>
        <a:ext cx="4343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o.1september.ru/2003/12/29.htm" TargetMode="External" /><Relationship Id="rId2" Type="http://schemas.openxmlformats.org/officeDocument/2006/relationships/hyperlink" Target="http://www.bp.com/liveassets/bp_internet/russia/bp_russia_russian/STAGING/local_assets/downloads_pdfs/s/Statistical_2006.pdf" TargetMode="External" /><Relationship Id="rId3" Type="http://schemas.openxmlformats.org/officeDocument/2006/relationships/hyperlink" Target="http://www.cbr.ru/statistics/print.aspx?file=credit_statistics/oil_products.htm&amp;pid=svs&amp;sid=vt2" TargetMode="External" /><Relationship Id="rId4" Type="http://schemas.openxmlformats.org/officeDocument/2006/relationships/hyperlink" Target="http://www.cbr.ru/statistics/print.aspx?file=credit_statistics/crude_oil.htm&amp;pid=svs&amp;sid=vt1" TargetMode="External" /><Relationship Id="rId5" Type="http://schemas.openxmlformats.org/officeDocument/2006/relationships/hyperlink" Target="http://www.cbr.ru/statistics/print.aspx?file=credit_statistics/trade.htm&amp;pid=svs&amp;sid=vt" TargetMode="External" /><Relationship Id="rId6" Type="http://schemas.openxmlformats.org/officeDocument/2006/relationships/hyperlink" Target="http://www.budgetrf.ru/Publications/statistics/stat_budget3.ht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T3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0.28125" style="0" customWidth="1"/>
    <col min="2" max="2" width="6.00390625" style="0" customWidth="1"/>
    <col min="3" max="3" width="7.7109375" style="0" customWidth="1"/>
    <col min="4" max="4" width="8.421875" style="0" customWidth="1"/>
    <col min="5" max="5" width="7.421875" style="0" customWidth="1"/>
    <col min="7" max="7" width="10.421875" style="0" customWidth="1"/>
    <col min="8" max="8" width="8.8515625" style="0" customWidth="1"/>
    <col min="9" max="9" width="12.7109375" style="0" customWidth="1"/>
    <col min="10" max="10" width="10.28125" style="0" customWidth="1"/>
    <col min="11" max="11" width="12.7109375" style="0" customWidth="1"/>
    <col min="12" max="12" width="13.28125" style="0" customWidth="1"/>
    <col min="13" max="13" width="1.1484375" style="0" customWidth="1"/>
    <col min="14" max="14" width="11.7109375" style="0" customWidth="1"/>
    <col min="15" max="15" width="1.28515625" style="0" customWidth="1"/>
    <col min="16" max="16" width="11.7109375" style="0" customWidth="1"/>
    <col min="17" max="17" width="3.8515625" style="0" customWidth="1"/>
    <col min="19" max="19" width="9.421875" style="0" customWidth="1"/>
    <col min="20" max="20" width="10.00390625" style="0" customWidth="1"/>
  </cols>
  <sheetData>
    <row r="9" ht="71.25" customHeight="1"/>
    <row r="10" spans="5:7" ht="18" customHeight="1">
      <c r="E10" s="31" t="s">
        <v>14</v>
      </c>
      <c r="F10">
        <v>10</v>
      </c>
      <c r="G10" s="12">
        <f>F10*7.3</f>
        <v>73</v>
      </c>
    </row>
    <row r="11" spans="5:7" ht="15">
      <c r="E11" s="31" t="s">
        <v>15</v>
      </c>
      <c r="G11" s="8">
        <v>110</v>
      </c>
    </row>
    <row r="13" spans="3:20" ht="15">
      <c r="C13" s="3" t="s">
        <v>9</v>
      </c>
      <c r="D13" s="3" t="s">
        <v>0</v>
      </c>
      <c r="E13" s="3" t="s">
        <v>0</v>
      </c>
      <c r="F13" s="3" t="s">
        <v>6</v>
      </c>
      <c r="G13" s="3" t="s">
        <v>6</v>
      </c>
      <c r="H13" s="3" t="s">
        <v>6</v>
      </c>
      <c r="I13" s="3" t="s">
        <v>4</v>
      </c>
      <c r="J13" s="3" t="s">
        <v>4</v>
      </c>
      <c r="K13" s="3" t="s">
        <v>25</v>
      </c>
      <c r="L13" s="3" t="s">
        <v>25</v>
      </c>
      <c r="M13" s="3"/>
      <c r="N13" s="3" t="s">
        <v>25</v>
      </c>
      <c r="O13" s="3"/>
      <c r="P13" s="3" t="s">
        <v>25</v>
      </c>
      <c r="Q13" s="3"/>
      <c r="R13" s="5" t="s">
        <v>17</v>
      </c>
      <c r="S13" s="5" t="s">
        <v>17</v>
      </c>
      <c r="T13" s="5" t="s">
        <v>21</v>
      </c>
    </row>
    <row r="14" spans="3:20" ht="15">
      <c r="C14" s="3" t="s">
        <v>2</v>
      </c>
      <c r="D14" s="3" t="s">
        <v>2</v>
      </c>
      <c r="E14" s="3" t="s">
        <v>7</v>
      </c>
      <c r="F14" s="3" t="s">
        <v>1</v>
      </c>
      <c r="G14" s="3" t="s">
        <v>3</v>
      </c>
      <c r="H14" s="3" t="s">
        <v>12</v>
      </c>
      <c r="I14" s="3" t="s">
        <v>5</v>
      </c>
      <c r="J14" s="3" t="s">
        <v>11</v>
      </c>
      <c r="K14" s="3" t="s">
        <v>24</v>
      </c>
      <c r="L14" s="3" t="s">
        <v>16</v>
      </c>
      <c r="M14" s="3"/>
      <c r="N14" s="3" t="s">
        <v>23</v>
      </c>
      <c r="O14" s="3"/>
      <c r="P14" s="3" t="s">
        <v>26</v>
      </c>
      <c r="Q14" s="3"/>
      <c r="R14" s="5" t="s">
        <v>18</v>
      </c>
      <c r="S14" s="5" t="s">
        <v>20</v>
      </c>
      <c r="T14" s="5" t="s">
        <v>22</v>
      </c>
    </row>
    <row r="15" spans="3:20" ht="15">
      <c r="C15" s="3" t="s">
        <v>8</v>
      </c>
      <c r="D15" s="3" t="s">
        <v>8</v>
      </c>
      <c r="E15" s="3" t="s">
        <v>8</v>
      </c>
      <c r="F15" s="3" t="s">
        <v>2</v>
      </c>
      <c r="G15" s="3" t="s">
        <v>2</v>
      </c>
      <c r="H15" s="3" t="s">
        <v>13</v>
      </c>
      <c r="I15" s="3" t="s">
        <v>10</v>
      </c>
      <c r="J15" s="3" t="s">
        <v>10</v>
      </c>
      <c r="K15" s="3" t="s">
        <v>19</v>
      </c>
      <c r="L15" s="3" t="s">
        <v>19</v>
      </c>
      <c r="M15" s="3"/>
      <c r="N15" s="3" t="s">
        <v>19</v>
      </c>
      <c r="O15" s="3"/>
      <c r="P15" s="3" t="s">
        <v>27</v>
      </c>
      <c r="Q15" s="3"/>
      <c r="R15" s="5" t="s">
        <v>19</v>
      </c>
      <c r="S15" s="5" t="s">
        <v>19</v>
      </c>
      <c r="T15" s="5" t="s">
        <v>19</v>
      </c>
    </row>
    <row r="16" spans="2:20" ht="15">
      <c r="B16">
        <v>1994</v>
      </c>
      <c r="C16" s="1">
        <v>304</v>
      </c>
      <c r="D16" s="6">
        <v>126.7</v>
      </c>
      <c r="E16" s="4">
        <v>47.3</v>
      </c>
      <c r="F16" s="9">
        <v>13.19</v>
      </c>
      <c r="G16" s="12">
        <f aca="true" t="shared" si="0" ref="G16:G21">F16*7.3</f>
        <v>96.28699999999999</v>
      </c>
      <c r="H16" s="3"/>
      <c r="I16" s="28">
        <f aca="true" t="shared" si="1" ref="I16:I21">D16*G16</f>
        <v>12199.562899999999</v>
      </c>
      <c r="J16" s="24"/>
      <c r="K16" s="13">
        <f aca="true" t="shared" si="2" ref="K16:K21">(I16-D16*G$10)/1000</f>
        <v>2.9504628999999984</v>
      </c>
      <c r="N16" s="18">
        <f aca="true" t="shared" si="3" ref="N16:N21">K16+L16</f>
        <v>2.9504628999999984</v>
      </c>
      <c r="O16" s="16"/>
      <c r="P16" s="17">
        <f>(C16*G16-C16*G$10)/1000</f>
        <v>7.079247999999996</v>
      </c>
      <c r="Q16" s="15"/>
      <c r="R16" s="14">
        <v>67.4</v>
      </c>
      <c r="S16" s="5">
        <v>50.4</v>
      </c>
      <c r="T16" s="21">
        <f aca="true" t="shared" si="4" ref="T16:T33">R16-S16</f>
        <v>17.000000000000007</v>
      </c>
    </row>
    <row r="17" spans="2:20" ht="15">
      <c r="B17">
        <f>B16+1</f>
        <v>1995</v>
      </c>
      <c r="C17" s="2">
        <v>310.8</v>
      </c>
      <c r="D17" s="6">
        <v>122.3</v>
      </c>
      <c r="E17" s="4">
        <v>45.4</v>
      </c>
      <c r="F17" s="9">
        <v>14.62</v>
      </c>
      <c r="G17" s="12">
        <f t="shared" si="0"/>
        <v>106.72599999999998</v>
      </c>
      <c r="H17" s="3"/>
      <c r="I17" s="28">
        <f t="shared" si="1"/>
        <v>13052.589799999998</v>
      </c>
      <c r="J17" s="24"/>
      <c r="K17" s="13">
        <f t="shared" si="2"/>
        <v>4.124689799999998</v>
      </c>
      <c r="N17" s="19">
        <f t="shared" si="3"/>
        <v>4.124689799999998</v>
      </c>
      <c r="O17" s="16"/>
      <c r="P17" s="17">
        <f aca="true" t="shared" si="5" ref="P17:P33">(C17*G17-C17*G$10)/1000</f>
        <v>10.482040799999995</v>
      </c>
      <c r="Q17" s="15"/>
      <c r="R17" s="10">
        <v>82.4</v>
      </c>
      <c r="S17" s="5">
        <f>44.3+18.3</f>
        <v>62.599999999999994</v>
      </c>
      <c r="T17" s="22">
        <f t="shared" si="4"/>
        <v>19.80000000000001</v>
      </c>
    </row>
    <row r="18" spans="2:20" ht="15">
      <c r="B18">
        <f aca="true" t="shared" si="6" ref="B18:B33">B17+1</f>
        <v>1996</v>
      </c>
      <c r="C18" s="2">
        <v>302.9</v>
      </c>
      <c r="D18" s="6">
        <v>121.7</v>
      </c>
      <c r="E18" s="4">
        <v>56.6</v>
      </c>
      <c r="F18" s="9">
        <v>18.46</v>
      </c>
      <c r="G18" s="12">
        <f t="shared" si="0"/>
        <v>134.758</v>
      </c>
      <c r="H18" s="3"/>
      <c r="I18" s="28">
        <f t="shared" si="1"/>
        <v>16400.048600000002</v>
      </c>
      <c r="J18" s="24"/>
      <c r="K18" s="13">
        <f t="shared" si="2"/>
        <v>7.5159486000000015</v>
      </c>
      <c r="N18" s="19">
        <f t="shared" si="3"/>
        <v>7.5159486000000015</v>
      </c>
      <c r="O18" s="16"/>
      <c r="P18" s="17">
        <f t="shared" si="5"/>
        <v>18.706498200000002</v>
      </c>
      <c r="Q18" s="15"/>
      <c r="R18" s="10">
        <v>89.7</v>
      </c>
      <c r="S18" s="5">
        <f>47.3+20.8</f>
        <v>68.1</v>
      </c>
      <c r="T18" s="22">
        <f t="shared" si="4"/>
        <v>21.60000000000001</v>
      </c>
    </row>
    <row r="19" spans="2:20" ht="15">
      <c r="B19">
        <f t="shared" si="6"/>
        <v>1997</v>
      </c>
      <c r="C19">
        <v>307.4</v>
      </c>
      <c r="D19" s="6">
        <v>123.3</v>
      </c>
      <c r="E19" s="4">
        <v>60.6</v>
      </c>
      <c r="F19" s="9">
        <v>17.23</v>
      </c>
      <c r="G19" s="12">
        <f t="shared" si="0"/>
        <v>125.779</v>
      </c>
      <c r="H19" s="3"/>
      <c r="I19" s="28">
        <f t="shared" si="1"/>
        <v>15508.5507</v>
      </c>
      <c r="J19" s="24"/>
      <c r="K19" s="13">
        <f t="shared" si="2"/>
        <v>6.5076507</v>
      </c>
      <c r="L19" s="3"/>
      <c r="M19" s="3"/>
      <c r="N19" s="19">
        <f t="shared" si="3"/>
        <v>6.5076507</v>
      </c>
      <c r="O19" s="16"/>
      <c r="P19" s="17">
        <f t="shared" si="5"/>
        <v>16.2242646</v>
      </c>
      <c r="Q19" s="15"/>
      <c r="R19" s="10">
        <v>86.9</v>
      </c>
      <c r="S19" s="5">
        <f>53.4+18.6</f>
        <v>72</v>
      </c>
      <c r="T19" s="22">
        <f t="shared" si="4"/>
        <v>14.900000000000006</v>
      </c>
    </row>
    <row r="20" spans="2:20" ht="15">
      <c r="B20">
        <f t="shared" si="6"/>
        <v>1998</v>
      </c>
      <c r="C20">
        <v>304.3</v>
      </c>
      <c r="D20" s="6">
        <v>137.3</v>
      </c>
      <c r="E20" s="4">
        <v>54</v>
      </c>
      <c r="F20" s="9">
        <v>10.87</v>
      </c>
      <c r="G20" s="12">
        <f t="shared" si="0"/>
        <v>79.351</v>
      </c>
      <c r="H20" s="3"/>
      <c r="I20" s="28">
        <f t="shared" si="1"/>
        <v>10894.892300000001</v>
      </c>
      <c r="J20" s="24"/>
      <c r="K20" s="13">
        <f t="shared" si="2"/>
        <v>0.8719922999999998</v>
      </c>
      <c r="N20" s="19">
        <f t="shared" si="3"/>
        <v>0.8719922999999998</v>
      </c>
      <c r="O20" s="16"/>
      <c r="P20" s="17">
        <f t="shared" si="5"/>
        <v>1.9326093</v>
      </c>
      <c r="Q20" s="15"/>
      <c r="R20" s="10">
        <v>74.4</v>
      </c>
      <c r="S20" s="5">
        <f>43.7+14.3</f>
        <v>58</v>
      </c>
      <c r="T20" s="22">
        <f t="shared" si="4"/>
        <v>16.400000000000006</v>
      </c>
    </row>
    <row r="21" spans="2:20" ht="15">
      <c r="B21">
        <f t="shared" si="6"/>
        <v>1999</v>
      </c>
      <c r="C21">
        <v>304.8</v>
      </c>
      <c r="D21" s="6">
        <v>134.8</v>
      </c>
      <c r="E21" s="4">
        <v>50.8</v>
      </c>
      <c r="F21" s="9">
        <v>15.56</v>
      </c>
      <c r="G21" s="12">
        <f t="shared" si="0"/>
        <v>113.588</v>
      </c>
      <c r="H21" s="3"/>
      <c r="I21" s="28">
        <f t="shared" si="1"/>
        <v>15311.662400000001</v>
      </c>
      <c r="J21" s="24"/>
      <c r="K21" s="13">
        <f t="shared" si="2"/>
        <v>5.4712624</v>
      </c>
      <c r="N21" s="19">
        <f t="shared" si="3"/>
        <v>5.4712624</v>
      </c>
      <c r="O21" s="16"/>
      <c r="P21" s="17">
        <f t="shared" si="5"/>
        <v>12.371222399999999</v>
      </c>
      <c r="Q21" s="15"/>
      <c r="R21" s="10">
        <v>75.5</v>
      </c>
      <c r="S21" s="5">
        <f>29.2+10.4</f>
        <v>39.6</v>
      </c>
      <c r="T21" s="22">
        <f t="shared" si="4"/>
        <v>35.9</v>
      </c>
    </row>
    <row r="22" spans="2:20" ht="15">
      <c r="B22">
        <f t="shared" si="6"/>
        <v>2000</v>
      </c>
      <c r="C22" s="4">
        <v>323.3</v>
      </c>
      <c r="D22" s="4">
        <v>144.4</v>
      </c>
      <c r="E22" s="7">
        <v>62.6</v>
      </c>
      <c r="F22" s="30">
        <v>23.94</v>
      </c>
      <c r="G22" s="29">
        <f>I22/D22</f>
        <v>175.01315789473685</v>
      </c>
      <c r="H22" s="11">
        <f>J22/E22</f>
        <v>174.4217252396166</v>
      </c>
      <c r="I22" s="27">
        <v>25271.9</v>
      </c>
      <c r="J22" s="25">
        <v>10918.8</v>
      </c>
      <c r="K22" s="13">
        <f>(I22-D22*G$10)/1000</f>
        <v>14.7307</v>
      </c>
      <c r="L22" s="13">
        <f>(J22-E22*G$11)/1000</f>
        <v>4.032799999999999</v>
      </c>
      <c r="M22" s="13"/>
      <c r="N22" s="19">
        <f>K22+L22</f>
        <v>18.7635</v>
      </c>
      <c r="O22" s="16"/>
      <c r="P22" s="17">
        <f t="shared" si="5"/>
        <v>32.98085394736842</v>
      </c>
      <c r="Q22" s="15"/>
      <c r="R22" s="14">
        <v>105.1</v>
      </c>
      <c r="S22" s="5">
        <f>31.4+13.4</f>
        <v>44.8</v>
      </c>
      <c r="T22" s="22">
        <f t="shared" si="4"/>
        <v>60.3</v>
      </c>
    </row>
    <row r="23" spans="2:20" ht="15">
      <c r="B23">
        <f t="shared" si="6"/>
        <v>2001</v>
      </c>
      <c r="C23" s="4">
        <v>348.1</v>
      </c>
      <c r="D23" s="4">
        <v>164.5</v>
      </c>
      <c r="E23" s="4">
        <v>63.3</v>
      </c>
      <c r="F23" s="25">
        <v>20.78</v>
      </c>
      <c r="G23" s="29">
        <f aca="true" t="shared" si="7" ref="G23:G33">I23/D23</f>
        <v>151.91671732522795</v>
      </c>
      <c r="H23" s="11">
        <f aca="true" t="shared" si="8" ref="H23:H33">J23/E23</f>
        <v>148.0963665086888</v>
      </c>
      <c r="I23" s="27">
        <v>24990.3</v>
      </c>
      <c r="J23" s="25">
        <v>9374.5</v>
      </c>
      <c r="K23" s="13">
        <f aca="true" t="shared" si="9" ref="K23:K33">(I23-D23*G$10)/1000</f>
        <v>12.9818</v>
      </c>
      <c r="L23" s="13">
        <f aca="true" t="shared" si="10" ref="L23:L33">(J23-E23*G$11)/1000</f>
        <v>2.4115</v>
      </c>
      <c r="M23" s="13"/>
      <c r="N23" s="19">
        <f aca="true" t="shared" si="11" ref="N23:N33">K23+L23</f>
        <v>15.3933</v>
      </c>
      <c r="O23" s="16"/>
      <c r="P23" s="17">
        <f t="shared" si="5"/>
        <v>27.470909300911853</v>
      </c>
      <c r="Q23" s="15"/>
      <c r="R23" s="5">
        <v>101.9</v>
      </c>
      <c r="S23" s="5">
        <f>40.7+13</f>
        <v>53.7</v>
      </c>
      <c r="T23" s="22">
        <f t="shared" si="4"/>
        <v>48.2</v>
      </c>
    </row>
    <row r="24" spans="2:20" ht="15">
      <c r="B24">
        <f t="shared" si="6"/>
        <v>2002</v>
      </c>
      <c r="C24" s="4">
        <v>379.6</v>
      </c>
      <c r="D24" s="4">
        <v>189.5</v>
      </c>
      <c r="E24" s="4">
        <v>75.5</v>
      </c>
      <c r="F24" s="25">
        <v>21.02</v>
      </c>
      <c r="G24" s="29">
        <f t="shared" si="7"/>
        <v>153.6311345646438</v>
      </c>
      <c r="H24" s="11">
        <f t="shared" si="8"/>
        <v>149.04900662251657</v>
      </c>
      <c r="I24" s="27">
        <v>29113.1</v>
      </c>
      <c r="J24" s="25">
        <v>11253.2</v>
      </c>
      <c r="K24" s="13">
        <f t="shared" si="9"/>
        <v>15.279599999999999</v>
      </c>
      <c r="L24" s="13">
        <f t="shared" si="10"/>
        <v>2.948200000000001</v>
      </c>
      <c r="M24" s="13"/>
      <c r="N24" s="19">
        <f t="shared" si="11"/>
        <v>18.2278</v>
      </c>
      <c r="O24" s="16"/>
      <c r="P24" s="17">
        <f t="shared" si="5"/>
        <v>30.607578680738786</v>
      </c>
      <c r="Q24" s="15"/>
      <c r="R24" s="10">
        <v>107.3</v>
      </c>
      <c r="S24" s="5">
        <f>48.8+12.2</f>
        <v>61</v>
      </c>
      <c r="T24" s="22">
        <f t="shared" si="4"/>
        <v>46.3</v>
      </c>
    </row>
    <row r="25" spans="2:20" ht="15">
      <c r="B25">
        <f t="shared" si="6"/>
        <v>2003</v>
      </c>
      <c r="C25" s="4">
        <v>421.4</v>
      </c>
      <c r="D25" s="6">
        <v>228</v>
      </c>
      <c r="E25" s="4">
        <v>77.7</v>
      </c>
      <c r="F25" s="25">
        <v>23.81</v>
      </c>
      <c r="G25" s="29">
        <f t="shared" si="7"/>
        <v>174.03070175438597</v>
      </c>
      <c r="H25" s="11">
        <f t="shared" si="8"/>
        <v>180.95238095238093</v>
      </c>
      <c r="I25" s="27">
        <v>39679</v>
      </c>
      <c r="J25" s="25">
        <v>14060</v>
      </c>
      <c r="K25" s="13">
        <f t="shared" si="9"/>
        <v>23.035</v>
      </c>
      <c r="L25" s="13">
        <f t="shared" si="10"/>
        <v>5.513</v>
      </c>
      <c r="M25" s="13"/>
      <c r="N25" s="19">
        <f t="shared" si="11"/>
        <v>28.548000000000002</v>
      </c>
      <c r="O25" s="16"/>
      <c r="P25" s="17">
        <f t="shared" si="5"/>
        <v>42.57433771929824</v>
      </c>
      <c r="Q25" s="15"/>
      <c r="R25" s="10">
        <v>135.9</v>
      </c>
      <c r="S25" s="5">
        <v>76</v>
      </c>
      <c r="T25" s="22">
        <f t="shared" si="4"/>
        <v>59.900000000000006</v>
      </c>
    </row>
    <row r="26" spans="2:20" ht="15">
      <c r="B26">
        <f t="shared" si="6"/>
        <v>2004</v>
      </c>
      <c r="C26" s="4">
        <v>458.8</v>
      </c>
      <c r="D26" s="6">
        <v>259</v>
      </c>
      <c r="E26" s="4">
        <v>82.4</v>
      </c>
      <c r="F26" s="25">
        <v>31.02</v>
      </c>
      <c r="G26" s="29">
        <f t="shared" si="7"/>
        <v>227.97220077220078</v>
      </c>
      <c r="H26" s="11">
        <f t="shared" si="8"/>
        <v>233.84830097087377</v>
      </c>
      <c r="I26" s="27">
        <v>59044.8</v>
      </c>
      <c r="J26" s="25">
        <v>19269.1</v>
      </c>
      <c r="K26" s="13">
        <f t="shared" si="9"/>
        <v>40.137800000000006</v>
      </c>
      <c r="L26" s="13">
        <f t="shared" si="10"/>
        <v>10.205099999999998</v>
      </c>
      <c r="M26" s="13"/>
      <c r="N26" s="19">
        <f t="shared" si="11"/>
        <v>50.3429</v>
      </c>
      <c r="O26" s="16"/>
      <c r="P26" s="17">
        <f t="shared" si="5"/>
        <v>71.10124571428572</v>
      </c>
      <c r="Q26" s="15"/>
      <c r="R26" s="10">
        <v>183.2</v>
      </c>
      <c r="S26" s="5">
        <v>97.38</v>
      </c>
      <c r="T26" s="22">
        <f t="shared" si="4"/>
        <v>85.82</v>
      </c>
    </row>
    <row r="27" spans="2:20" ht="15">
      <c r="B27">
        <f t="shared" si="6"/>
        <v>2005</v>
      </c>
      <c r="C27" s="4">
        <v>470</v>
      </c>
      <c r="D27" s="6">
        <v>252.5</v>
      </c>
      <c r="E27" s="4">
        <v>97.1</v>
      </c>
      <c r="F27" s="25">
        <v>45.21</v>
      </c>
      <c r="G27" s="29">
        <f t="shared" si="7"/>
        <v>330.44752475247526</v>
      </c>
      <c r="H27" s="11">
        <f t="shared" si="8"/>
        <v>348.1616889804326</v>
      </c>
      <c r="I27" s="27">
        <v>83438</v>
      </c>
      <c r="J27" s="25">
        <v>33806.5</v>
      </c>
      <c r="K27" s="13">
        <f t="shared" si="9"/>
        <v>65.0055</v>
      </c>
      <c r="L27" s="13">
        <f t="shared" si="10"/>
        <v>23.1255</v>
      </c>
      <c r="M27" s="13"/>
      <c r="N27" s="19">
        <f t="shared" si="11"/>
        <v>88.131</v>
      </c>
      <c r="O27" s="16"/>
      <c r="P27" s="17">
        <f t="shared" si="5"/>
        <v>121.00033663366337</v>
      </c>
      <c r="Q27" s="15"/>
      <c r="R27" s="10">
        <v>243.8</v>
      </c>
      <c r="S27" s="5">
        <v>125.43</v>
      </c>
      <c r="T27" s="22">
        <f t="shared" si="4"/>
        <v>118.37</v>
      </c>
    </row>
    <row r="28" spans="2:20" ht="15">
      <c r="B28">
        <f t="shared" si="6"/>
        <v>2006</v>
      </c>
      <c r="C28" s="4">
        <v>481</v>
      </c>
      <c r="D28" s="6">
        <v>248.4</v>
      </c>
      <c r="E28" s="4">
        <v>103.5</v>
      </c>
      <c r="F28" s="25">
        <v>56.32</v>
      </c>
      <c r="G28" s="29">
        <f t="shared" si="7"/>
        <v>411.76690821256034</v>
      </c>
      <c r="H28" s="11">
        <f t="shared" si="8"/>
        <v>431.61062801932366</v>
      </c>
      <c r="I28" s="27">
        <v>102282.9</v>
      </c>
      <c r="J28" s="25">
        <v>44671.7</v>
      </c>
      <c r="K28" s="13">
        <f t="shared" si="9"/>
        <v>84.1497</v>
      </c>
      <c r="L28" s="13">
        <f t="shared" si="10"/>
        <v>33.286699999999996</v>
      </c>
      <c r="M28" s="13"/>
      <c r="N28" s="19">
        <f t="shared" si="11"/>
        <v>117.43639999999999</v>
      </c>
      <c r="O28" s="16"/>
      <c r="P28" s="17">
        <f t="shared" si="5"/>
        <v>162.94688285024154</v>
      </c>
      <c r="Q28" s="15"/>
      <c r="R28" s="10">
        <v>303.5</v>
      </c>
      <c r="S28" s="5">
        <v>164.28</v>
      </c>
      <c r="T28" s="22">
        <f t="shared" si="4"/>
        <v>139.22</v>
      </c>
    </row>
    <row r="29" spans="2:20" ht="15">
      <c r="B29">
        <f t="shared" si="6"/>
        <v>2007</v>
      </c>
      <c r="C29" s="4">
        <v>491</v>
      </c>
      <c r="D29" s="6">
        <v>258.6</v>
      </c>
      <c r="E29" s="4">
        <v>112.3</v>
      </c>
      <c r="F29" s="25">
        <v>64.28</v>
      </c>
      <c r="G29" s="29">
        <f t="shared" si="7"/>
        <v>469.84841453982983</v>
      </c>
      <c r="H29" s="11">
        <f t="shared" si="8"/>
        <v>465.07212822796083</v>
      </c>
      <c r="I29" s="27">
        <v>121502.8</v>
      </c>
      <c r="J29" s="25">
        <v>52227.6</v>
      </c>
      <c r="K29" s="13">
        <f t="shared" si="9"/>
        <v>102.625</v>
      </c>
      <c r="L29" s="13">
        <f t="shared" si="10"/>
        <v>39.8746</v>
      </c>
      <c r="M29" s="13"/>
      <c r="N29" s="19">
        <f t="shared" si="11"/>
        <v>142.4996</v>
      </c>
      <c r="O29" s="16"/>
      <c r="P29" s="17">
        <f t="shared" si="5"/>
        <v>194.85257153905647</v>
      </c>
      <c r="Q29" s="15"/>
      <c r="R29" s="10">
        <v>354.4</v>
      </c>
      <c r="S29" s="5">
        <v>223.4</v>
      </c>
      <c r="T29" s="22">
        <f t="shared" si="4"/>
        <v>130.99999999999997</v>
      </c>
    </row>
    <row r="30" spans="2:20" ht="15">
      <c r="B30">
        <f t="shared" si="6"/>
        <v>2008</v>
      </c>
      <c r="C30" s="4">
        <v>488</v>
      </c>
      <c r="D30" s="6">
        <v>243.1</v>
      </c>
      <c r="E30" s="4">
        <v>118.1</v>
      </c>
      <c r="F30" s="25">
        <v>90.68</v>
      </c>
      <c r="G30" s="29">
        <f t="shared" si="7"/>
        <v>662.8835870012341</v>
      </c>
      <c r="H30" s="11">
        <f t="shared" si="8"/>
        <v>676.4233700254023</v>
      </c>
      <c r="I30" s="27">
        <v>161147</v>
      </c>
      <c r="J30" s="25">
        <v>79885.6</v>
      </c>
      <c r="K30" s="13">
        <f t="shared" si="9"/>
        <v>143.4007</v>
      </c>
      <c r="L30" s="13">
        <f t="shared" si="10"/>
        <v>66.89460000000001</v>
      </c>
      <c r="M30" s="13"/>
      <c r="N30" s="19">
        <f t="shared" si="11"/>
        <v>210.2953</v>
      </c>
      <c r="O30" s="16"/>
      <c r="P30" s="17">
        <f t="shared" si="5"/>
        <v>287.86319045660224</v>
      </c>
      <c r="Q30" s="15"/>
      <c r="R30" s="10">
        <v>471.6</v>
      </c>
      <c r="S30" s="5">
        <f>291.8</f>
        <v>291.8</v>
      </c>
      <c r="T30" s="22">
        <f t="shared" si="4"/>
        <v>179.8</v>
      </c>
    </row>
    <row r="31" spans="2:20" ht="15">
      <c r="B31">
        <f t="shared" si="6"/>
        <v>2009</v>
      </c>
      <c r="C31" s="4">
        <v>494</v>
      </c>
      <c r="D31" s="6">
        <v>247.5</v>
      </c>
      <c r="E31" s="4">
        <v>124.5</v>
      </c>
      <c r="F31" s="25">
        <v>55.61</v>
      </c>
      <c r="G31" s="29">
        <f t="shared" si="7"/>
        <v>406.4371717171717</v>
      </c>
      <c r="H31" s="11">
        <f t="shared" si="8"/>
        <v>386.70602409638553</v>
      </c>
      <c r="I31" s="27">
        <v>100593.2</v>
      </c>
      <c r="J31" s="25">
        <v>48144.9</v>
      </c>
      <c r="K31" s="13">
        <f t="shared" si="9"/>
        <v>82.5257</v>
      </c>
      <c r="L31" s="13">
        <f t="shared" si="10"/>
        <v>34.4499</v>
      </c>
      <c r="M31" s="13"/>
      <c r="N31" s="19">
        <f t="shared" si="11"/>
        <v>116.9756</v>
      </c>
      <c r="O31" s="16"/>
      <c r="P31" s="17">
        <f t="shared" si="5"/>
        <v>164.71796282828282</v>
      </c>
      <c r="Q31" s="15"/>
      <c r="R31" s="10">
        <v>303.4</v>
      </c>
      <c r="S31" s="5">
        <f>191.8</f>
        <v>191.8</v>
      </c>
      <c r="T31" s="22">
        <f t="shared" si="4"/>
        <v>111.59999999999997</v>
      </c>
    </row>
    <row r="32" spans="2:20" ht="15">
      <c r="B32">
        <f t="shared" si="6"/>
        <v>2010</v>
      </c>
      <c r="C32" s="4">
        <v>504</v>
      </c>
      <c r="D32" s="6">
        <v>250.7</v>
      </c>
      <c r="E32" s="4">
        <v>133.2</v>
      </c>
      <c r="F32" s="25">
        <v>74.11</v>
      </c>
      <c r="G32" s="29">
        <f t="shared" si="7"/>
        <v>541.6804946150778</v>
      </c>
      <c r="H32" s="11">
        <f t="shared" si="8"/>
        <v>529.0623123123124</v>
      </c>
      <c r="I32" s="27">
        <v>135799.3</v>
      </c>
      <c r="J32" s="25">
        <v>70471.1</v>
      </c>
      <c r="K32" s="13">
        <f t="shared" si="9"/>
        <v>117.49819999999998</v>
      </c>
      <c r="L32" s="13">
        <f t="shared" si="10"/>
        <v>55.819100000000006</v>
      </c>
      <c r="M32" s="13"/>
      <c r="N32" s="19">
        <f t="shared" si="11"/>
        <v>173.3173</v>
      </c>
      <c r="O32" s="16"/>
      <c r="P32" s="17">
        <f t="shared" si="5"/>
        <v>236.2149692859992</v>
      </c>
      <c r="Q32" s="15"/>
      <c r="R32" s="10">
        <v>400.4</v>
      </c>
      <c r="S32" s="5">
        <v>248.7</v>
      </c>
      <c r="T32" s="22">
        <f t="shared" si="4"/>
        <v>151.7</v>
      </c>
    </row>
    <row r="33" spans="2:20" ht="15">
      <c r="B33">
        <f t="shared" si="6"/>
        <v>2011</v>
      </c>
      <c r="C33" s="4">
        <v>511</v>
      </c>
      <c r="D33" s="4">
        <v>242</v>
      </c>
      <c r="E33" s="4">
        <v>132.1</v>
      </c>
      <c r="F33" s="26">
        <v>101.74</v>
      </c>
      <c r="G33" s="29">
        <f t="shared" si="7"/>
        <v>751.290909090909</v>
      </c>
      <c r="H33" s="11">
        <f t="shared" si="8"/>
        <v>724.5261165783497</v>
      </c>
      <c r="I33" s="27">
        <v>181812.4</v>
      </c>
      <c r="J33" s="26">
        <v>95709.9</v>
      </c>
      <c r="K33" s="13">
        <f t="shared" si="9"/>
        <v>164.1464</v>
      </c>
      <c r="L33" s="13">
        <f t="shared" si="10"/>
        <v>81.1789</v>
      </c>
      <c r="M33" s="13"/>
      <c r="N33" s="20">
        <f t="shared" si="11"/>
        <v>245.3253</v>
      </c>
      <c r="O33" s="16"/>
      <c r="P33" s="17">
        <f t="shared" si="5"/>
        <v>346.60665454545455</v>
      </c>
      <c r="Q33" s="15"/>
      <c r="R33" s="10">
        <v>521.9</v>
      </c>
      <c r="S33" s="5">
        <v>323.2</v>
      </c>
      <c r="T33" s="23">
        <f t="shared" si="4"/>
        <v>198.7</v>
      </c>
    </row>
    <row r="34" spans="14:17" ht="15">
      <c r="N34" s="16">
        <f>SUM(N22:N33)</f>
        <v>1225.2559999999999</v>
      </c>
      <c r="O34" s="16"/>
      <c r="P34" s="16">
        <f>SUM(P22:P33)</f>
        <v>1718.9374935019032</v>
      </c>
      <c r="Q34" s="16"/>
    </row>
  </sheetData>
  <sheetProtection/>
  <hyperlinks>
    <hyperlink ref="C17" r:id="rId1" display="http://geo.1september.ru/2003/12/29.htm"/>
    <hyperlink ref="C18" r:id="rId2" display="http://www.bp.com/liveassets/bp_internet/russia/bp_russia_russian/STAGING/local_assets/downloads_pdfs/s/Statistical_2006.pdf"/>
    <hyperlink ref="E22" r:id="rId3" display="http://www.cbr.ru/statistics/print.aspx?file=credit_statistics/oil_products.htm&amp;pid=svs&amp;sid=vt2"/>
    <hyperlink ref="F22" r:id="rId4" display="http://www.cbr.ru/statistics/print.aspx?file=credit_statistics/crude_oil.htm&amp;pid=svs&amp;sid=vt1"/>
    <hyperlink ref="R16" r:id="rId5" display="http://www.cbr.ru/statistics/print.aspx?file=credit_statistics/trade.htm&amp;pid=svs&amp;sid=vt"/>
    <hyperlink ref="R22" r:id="rId6" display="http://www.budgetrf.ru/Publications/statistics/stat_budget3.htm"/>
  </hyperlinks>
  <printOptions/>
  <pageMargins left="0.7" right="0.7" top="0.75" bottom="0.75" header="0.3" footer="0.3"/>
  <pageSetup horizontalDpi="600" verticalDpi="600" orientation="portrait" paperSize="9" r:id="rId10"/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2012-03-29T16:55:35Z</dcterms:created>
  <dcterms:modified xsi:type="dcterms:W3CDTF">2012-03-30T00:20:20Z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